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<sst xmlns="http://schemas.openxmlformats.org/spreadsheetml/2006/main" count="385" uniqueCount="244">
  <si>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</si>
  <si>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</si>
  <si>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</si>
  <si>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</si>
  <si>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</si>
  <si>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</si>
  <si>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</si>
  <si>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</si>
  <si>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</si>
  <si>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</si>
  <si>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</si>
  <si>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</si>
  <si>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</si>
  <si>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</si>
  <si>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</si>
  <si>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</si>
  <si>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</si>
  <si>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</si>
  <si>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</si>
  <si>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</si>
  <si>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</si>
  <si>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</si>
  <si>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</si>
  <si>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</si>
  <si>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</si>
  <si>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</si>
  <si>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</si>
  <si>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</si>
  <si>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</si>
  <si>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</si>
  <si>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</si>
  <si>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</si>
  <si>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</si>
  <si>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</si>
  <si>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</si>
  <si>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</si>
  <si>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</si>
  <si>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</si>
  <si>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</si>
  <si>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</si>
  <si>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</si>
  <si>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</si>
  <si>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</si>
  <si>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</si>
  <si>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</si>
  <si>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</si>
  <si>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</si>
  <si>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</si>
  <si>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</si>
  <si>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</si>
  <si>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</si>
  <si>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</si>
  <si>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</si>
  <si>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06000000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</si>
  <si>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</si>
  <si>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</si>
  <si>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</si>
  <si>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</si>
  <si>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</si>
  <si>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</si>
  <si>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</si>
  <si>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</si>
  <si>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</si>
  <si>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</si>
  <si>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</si>
  <si>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</si>
  <si>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</si>
  <si>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</si>
  <si>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</si>
  <si>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</si>
  <si>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</si>
  <si>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</si>
  <si>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</si>
  <si>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</si>
  <si>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</si>
  <si>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</si>
  <si>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</si>
  <si>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</si>
  <si>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</si>
  <si>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</si>
  <si>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</si>
  <si>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</si>
  <si>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</si>
  <si>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</si>
  <si>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</si>
  <si>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</si>
  <si>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</si>
  <si>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</si>
  <si>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</si>
  <si>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</si>
  <si>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</si>
  <si>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</si>
  <si>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</si>
  <si>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</si>
  <si>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</si>
  <si>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</si>
  <si>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</si>
  <si>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</si>
  <si>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</si>
  <si>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</si>
  <si>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</si>
  <si>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</si>
  <si>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</si>
  <si>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</si>
  <si>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</si>
  <si>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</si>
  <si>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</si>
  <si>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</si>
  <si>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</si>
  <si>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</si>
  <si>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</si>
  <si>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</si>
  <si>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</si>
  <si>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</si>
  <si>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</si>
  <si>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</si>
  <si>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</si>
  <si>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</si>
  <si>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</si>
  <si>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</si>
  <si>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</si>
  <si>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</si>
  <si>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</si>
  <si>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</si>
  <si>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</si>
  <si>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</si>
  <si>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</si>
  <si>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</si>
  <si>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</si>
  <si>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</si>
  <si>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</si>
  <si>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</si>
  <si>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</si>
  <si>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</si>
  <si>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</si>
  <si>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</si>
  <si>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</si>
  <si>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</si>
  <si>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</si>
  <si>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</si>
  <si>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</si>
  <si>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</si>
  <si>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</si>
  <si>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</si>
  <si>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</si>
  <si>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</si>
  <si>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</si>
  <si>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</si>
  <si>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</si>
  <si>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</si>
  <si>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</si>
  <si>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</si>
  <si>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</si>
  <si>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</si>
  <si>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</si>
  <si>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</si>
  <si>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</si>
  <si>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</si>
  <si>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</si>
  <si>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</si>
  <si>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</si>
  <si>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</si>
  <si>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</si>
  <si>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</si>
  <si>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</si>
  <si>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</si>
  <si>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</si>
  <si>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</si>
  <si>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</si>
  <si>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</si>
  <si>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</si>
  <si>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</si>
  <si>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</si>
  <si>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</si>
  <si>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</si>
  <si>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</si>
  <si>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</si>
  <si>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</si>
  <si>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</si>
  <si>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</si>
  <si>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</si>
  <si>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</si>
  <si>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</si>
  <si>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</si>
  <si>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</si>
  <si>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</si>
  <si>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</si>
  <si>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</si>
  <si>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</si>
  <si>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</si>
  <si>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</si>
  <si>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</si>
  <si>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</si>
  <si>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</si>
  <si>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</si>
  <si>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</si>
  <si>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</si>
  <si>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</si>
  <si>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</si>
  <si>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</si>
  <si>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</si>
  <si>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</si>
  <si>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</si>
  <si>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</si>
  <si>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</si>
  <si>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</si>
  <si>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</si>
  <si>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</si>
  <si>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</si>
  <si>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</si>
  <si>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</si>
  <si>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</si>
  <si>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</si>
  <si>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</si>
  <si>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</si>
  <si>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</si>
  <si>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</si>
  <si>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</si>
  <si>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</si>
  <si>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</si>
  <si>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</si>
  <si>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</si>
  <si>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</si>
  <si>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</si>
  <si>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</si>
  <si>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</si>
  <si>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</si>
  <si>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</si>
  <si>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</si>
  <si>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</si>
  <si>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</si>
  <si>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</si>
  <si>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</si>
  <si>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</si>
  <si>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>Начальник фінансового управління</t>
  </si>
  <si>
    <t>Валентина КРАВЧУК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</si>
  <si>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</si>
  <si>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Рішення 19-ї сесії Нетішинської міської ради від 11.02.2022 року № 19/1306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</si>
  <si>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</si>
  <si>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</si>
  <si>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</si>
  <si>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</si>
  <si>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</si>
  <si>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30.08.2022 № 277/2022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</si>
</sst>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6" applyFont="1" applyFill="1">
      <alignment/>
      <protection/>
    </xf>
    <xf numFmtId="0" fontId="0" fillId="0" borderId="0" xfId="0" applyAlignment="1">
      <alignment/>
    </xf>
    <xf numFmtId="0" fontId="10" fillId="0" borderId="0" xfId="56" applyFont="1">
      <alignment/>
      <protection/>
    </xf>
    <xf numFmtId="0" fontId="3" fillId="0" borderId="0" xfId="55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6" applyFont="1" applyFill="1">
      <alignment/>
      <protection/>
    </xf>
    <xf numFmtId="0" fontId="13" fillId="0" borderId="0" xfId="0" applyFont="1" applyAlignment="1">
      <alignment/>
    </xf>
    <xf numFmtId="0" fontId="54" fillId="0" borderId="10" xfId="54" applyFont="1" applyBorder="1" applyAlignment="1" quotePrefix="1">
      <alignment horizontal="center" vertical="center" wrapText="1"/>
      <protection/>
    </xf>
    <xf numFmtId="4" fontId="54" fillId="0" borderId="10" xfId="54" applyNumberFormat="1" applyFont="1" applyBorder="1" applyAlignment="1" quotePrefix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.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7"/>
  <sheetViews>
    <sheetView tabSelected="1" zoomScale="70" zoomScaleNormal="70" zoomScaleSheetLayoutView="100" zoomScalePageLayoutView="0" workbookViewId="0" topLeftCell="A91">
      <selection activeCell="I96" sqref="I96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7.25390625" style="1" customWidth="1"/>
    <col min="8" max="8" width="15.625" style="1" customWidth="1"/>
    <col min="9" max="9" width="15.125" style="1" customWidth="1"/>
    <col min="10" max="10" width="15.2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217</v>
      </c>
      <c r="H1" s="15"/>
      <c r="I1" s="15"/>
      <c r="J1" s="9"/>
    </row>
    <row r="2" spans="6:10" ht="18.75">
      <c r="F2" s="15"/>
      <c r="G2" s="110" t="s">
        <v>218</v>
      </c>
      <c r="H2" s="111"/>
      <c r="I2" s="111"/>
      <c r="J2" s="9"/>
    </row>
    <row r="3" spans="6:10" ht="18.75">
      <c r="F3" s="15"/>
      <c r="G3" s="110" t="s">
        <v>219</v>
      </c>
      <c r="H3" s="111"/>
      <c r="I3" s="111"/>
      <c r="J3" s="112"/>
    </row>
    <row r="4" spans="6:10" ht="18.75">
      <c r="F4" s="15"/>
      <c r="G4" s="129" t="s">
        <v>220</v>
      </c>
      <c r="H4" s="130"/>
      <c r="I4" s="130"/>
      <c r="J4" s="15"/>
    </row>
    <row r="5" spans="6:10" ht="18.75">
      <c r="F5" s="15"/>
      <c r="G5" s="129" t="s">
        <v>221</v>
      </c>
      <c r="H5" s="130"/>
      <c r="I5" s="130"/>
      <c r="J5" s="130"/>
    </row>
    <row r="6" spans="6:10" ht="18.75">
      <c r="F6" s="15"/>
      <c r="G6" s="110" t="s">
        <v>222</v>
      </c>
      <c r="H6" s="113"/>
      <c r="I6" s="113"/>
      <c r="J6" s="113"/>
    </row>
    <row r="7" spans="6:10" ht="18.75">
      <c r="F7" s="15"/>
      <c r="G7" s="110" t="s">
        <v>223</v>
      </c>
      <c r="H7" s="111"/>
      <c r="I7" s="111"/>
      <c r="J7" s="111"/>
    </row>
    <row r="8" spans="6:10" ht="18.75">
      <c r="F8" s="15"/>
      <c r="G8" s="129" t="s">
        <v>203</v>
      </c>
      <c r="H8" s="130"/>
      <c r="I8" s="130"/>
      <c r="J8" s="130"/>
    </row>
    <row r="9" spans="6:10" ht="18.75">
      <c r="F9" s="15"/>
      <c r="G9" s="114" t="s">
        <v>243</v>
      </c>
      <c r="H9" s="115"/>
      <c r="I9" s="113"/>
      <c r="J9" s="113"/>
    </row>
    <row r="10" spans="1:10" ht="18">
      <c r="A10" s="132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8.75">
      <c r="A11" s="133" t="s">
        <v>117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8.75">
      <c r="A12" s="125">
        <v>22546000000</v>
      </c>
      <c r="B12" s="125"/>
      <c r="C12" s="72"/>
      <c r="D12" s="72"/>
      <c r="E12" s="72"/>
      <c r="F12" s="72"/>
      <c r="G12" s="72"/>
      <c r="H12" s="72"/>
      <c r="I12" s="72"/>
      <c r="J12" s="72"/>
    </row>
    <row r="13" spans="1:10" ht="18" customHeight="1">
      <c r="A13" s="126" t="s">
        <v>100</v>
      </c>
      <c r="B13" s="126"/>
      <c r="C13" s="8"/>
      <c r="D13" s="8"/>
      <c r="E13" s="8"/>
      <c r="F13" s="8"/>
      <c r="G13" s="8"/>
      <c r="H13" s="8"/>
      <c r="I13" s="8"/>
      <c r="J13" s="24" t="s">
        <v>84</v>
      </c>
    </row>
    <row r="14" spans="1:10" ht="51" customHeight="1">
      <c r="A14" s="123" t="s">
        <v>101</v>
      </c>
      <c r="B14" s="123" t="s">
        <v>102</v>
      </c>
      <c r="C14" s="123" t="s">
        <v>63</v>
      </c>
      <c r="D14" s="123" t="s">
        <v>103</v>
      </c>
      <c r="E14" s="121" t="s">
        <v>64</v>
      </c>
      <c r="F14" s="121" t="s">
        <v>65</v>
      </c>
      <c r="G14" s="121" t="s">
        <v>66</v>
      </c>
      <c r="H14" s="127" t="s">
        <v>0</v>
      </c>
      <c r="I14" s="131" t="s">
        <v>67</v>
      </c>
      <c r="J14" s="131"/>
    </row>
    <row r="15" spans="1:10" ht="139.5" customHeight="1">
      <c r="A15" s="124"/>
      <c r="B15" s="124"/>
      <c r="C15" s="124"/>
      <c r="D15" s="124"/>
      <c r="E15" s="122"/>
      <c r="F15" s="122"/>
      <c r="G15" s="122"/>
      <c r="H15" s="128"/>
      <c r="I15" s="21" t="s">
        <v>68</v>
      </c>
      <c r="J15" s="22" t="s">
        <v>69</v>
      </c>
    </row>
    <row r="16" spans="1:10" ht="15.75">
      <c r="A16" s="31">
        <v>1</v>
      </c>
      <c r="B16" s="32">
        <v>2</v>
      </c>
      <c r="C16" s="32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99" s="5" customFormat="1" ht="47.25">
      <c r="A17" s="33" t="s">
        <v>32</v>
      </c>
      <c r="B17" s="34"/>
      <c r="C17" s="34"/>
      <c r="D17" s="32" t="s">
        <v>89</v>
      </c>
      <c r="E17" s="31"/>
      <c r="F17" s="31"/>
      <c r="G17" s="35">
        <f>G18</f>
        <v>132166832</v>
      </c>
      <c r="H17" s="35">
        <f>H18</f>
        <v>93965612</v>
      </c>
      <c r="I17" s="35">
        <f>I18</f>
        <v>38201220</v>
      </c>
      <c r="J17" s="35">
        <f>J18</f>
        <v>37700120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6" t="s">
        <v>33</v>
      </c>
      <c r="B18" s="37"/>
      <c r="C18" s="37"/>
      <c r="D18" s="38" t="s">
        <v>88</v>
      </c>
      <c r="E18" s="39"/>
      <c r="F18" s="39"/>
      <c r="G18" s="40">
        <f>SUM(G19:G56)</f>
        <v>132166832</v>
      </c>
      <c r="H18" s="40">
        <f>SUM(H19:H56)</f>
        <v>93965612</v>
      </c>
      <c r="I18" s="40">
        <f>SUM(I19:I56)</f>
        <v>38201220</v>
      </c>
      <c r="J18" s="40">
        <f>SUM(J19:J56)</f>
        <v>37700120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6" t="s">
        <v>34</v>
      </c>
      <c r="B19" s="37" t="s">
        <v>35</v>
      </c>
      <c r="C19" s="37" t="s">
        <v>11</v>
      </c>
      <c r="D19" s="41" t="s">
        <v>36</v>
      </c>
      <c r="E19" s="42" t="s">
        <v>104</v>
      </c>
      <c r="F19" s="42" t="s">
        <v>149</v>
      </c>
      <c r="G19" s="43">
        <f aca="true" t="shared" si="0" ref="G19:G55">H19+I19</f>
        <v>132420</v>
      </c>
      <c r="H19" s="43">
        <v>102520</v>
      </c>
      <c r="I19" s="43">
        <v>29900</v>
      </c>
      <c r="J19" s="40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6" t="s">
        <v>34</v>
      </c>
      <c r="B20" s="37" t="s">
        <v>35</v>
      </c>
      <c r="C20" s="37" t="s">
        <v>11</v>
      </c>
      <c r="D20" s="41" t="s">
        <v>36</v>
      </c>
      <c r="E20" s="39" t="s">
        <v>163</v>
      </c>
      <c r="F20" s="39" t="s">
        <v>164</v>
      </c>
      <c r="G20" s="43">
        <f t="shared" si="0"/>
        <v>36880</v>
      </c>
      <c r="H20" s="43">
        <v>36880</v>
      </c>
      <c r="I20" s="43">
        <v>0</v>
      </c>
      <c r="J20" s="40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6" t="s">
        <v>34</v>
      </c>
      <c r="B21" s="37" t="s">
        <v>35</v>
      </c>
      <c r="C21" s="37" t="s">
        <v>11</v>
      </c>
      <c r="D21" s="41" t="s">
        <v>36</v>
      </c>
      <c r="E21" s="42" t="s">
        <v>109</v>
      </c>
      <c r="F21" s="42" t="s">
        <v>141</v>
      </c>
      <c r="G21" s="43">
        <f t="shared" si="0"/>
        <v>237000</v>
      </c>
      <c r="H21" s="43">
        <f>243000-6000</f>
        <v>237000</v>
      </c>
      <c r="I21" s="43">
        <v>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6" t="s">
        <v>76</v>
      </c>
      <c r="B22" s="37" t="s">
        <v>80</v>
      </c>
      <c r="C22" s="37" t="s">
        <v>81</v>
      </c>
      <c r="D22" s="41" t="s">
        <v>78</v>
      </c>
      <c r="E22" s="42" t="s">
        <v>114</v>
      </c>
      <c r="F22" s="42" t="s">
        <v>142</v>
      </c>
      <c r="G22" s="43">
        <f t="shared" si="0"/>
        <v>21334694</v>
      </c>
      <c r="H22" s="43">
        <v>21334694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6" t="s">
        <v>77</v>
      </c>
      <c r="B23" s="37" t="s">
        <v>82</v>
      </c>
      <c r="C23" s="37" t="s">
        <v>83</v>
      </c>
      <c r="D23" s="41" t="s">
        <v>79</v>
      </c>
      <c r="E23" s="42" t="s">
        <v>114</v>
      </c>
      <c r="F23" s="42" t="s">
        <v>142</v>
      </c>
      <c r="G23" s="43">
        <f t="shared" si="0"/>
        <v>1957340</v>
      </c>
      <c r="H23" s="43">
        <v>1957340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28" t="s">
        <v>37</v>
      </c>
      <c r="B24" s="75">
        <v>3112</v>
      </c>
      <c r="C24" s="37" t="s">
        <v>4</v>
      </c>
      <c r="D24" s="41" t="s">
        <v>38</v>
      </c>
      <c r="E24" s="39" t="s">
        <v>113</v>
      </c>
      <c r="F24" s="42" t="s">
        <v>143</v>
      </c>
      <c r="G24" s="43">
        <f t="shared" si="0"/>
        <v>132000</v>
      </c>
      <c r="H24" s="43">
        <v>132000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6" t="s">
        <v>39</v>
      </c>
      <c r="B25" s="37" t="s">
        <v>41</v>
      </c>
      <c r="C25" s="37" t="s">
        <v>4</v>
      </c>
      <c r="D25" s="41" t="s">
        <v>40</v>
      </c>
      <c r="E25" s="42" t="s">
        <v>109</v>
      </c>
      <c r="F25" s="42" t="s">
        <v>141</v>
      </c>
      <c r="G25" s="43">
        <f t="shared" si="0"/>
        <v>145500</v>
      </c>
      <c r="H25" s="43">
        <f>139500+6000</f>
        <v>145500</v>
      </c>
      <c r="I25" s="43">
        <v>0</v>
      </c>
      <c r="J25" s="40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9.5" customHeight="1">
      <c r="A26" s="28" t="s">
        <v>55</v>
      </c>
      <c r="B26" s="28">
        <v>3242</v>
      </c>
      <c r="C26" s="30" t="s">
        <v>6</v>
      </c>
      <c r="D26" s="29" t="s">
        <v>56</v>
      </c>
      <c r="E26" s="46" t="s">
        <v>98</v>
      </c>
      <c r="F26" s="44" t="s">
        <v>138</v>
      </c>
      <c r="G26" s="43">
        <f t="shared" si="0"/>
        <v>760000</v>
      </c>
      <c r="H26" s="40">
        <v>760000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5.25" customHeight="1">
      <c r="A27" s="28" t="s">
        <v>55</v>
      </c>
      <c r="B27" s="28">
        <v>3242</v>
      </c>
      <c r="C27" s="30" t="s">
        <v>6</v>
      </c>
      <c r="D27" s="29" t="s">
        <v>56</v>
      </c>
      <c r="E27" s="42" t="s">
        <v>114</v>
      </c>
      <c r="F27" s="42" t="s">
        <v>142</v>
      </c>
      <c r="G27" s="43">
        <f t="shared" si="0"/>
        <v>167000</v>
      </c>
      <c r="H27" s="43">
        <f>135000+32000</f>
        <v>167000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7.25" customHeight="1">
      <c r="A28" s="28" t="s">
        <v>55</v>
      </c>
      <c r="B28" s="28">
        <v>3242</v>
      </c>
      <c r="C28" s="30" t="s">
        <v>6</v>
      </c>
      <c r="D28" s="29" t="s">
        <v>56</v>
      </c>
      <c r="E28" s="39" t="s">
        <v>113</v>
      </c>
      <c r="F28" s="42" t="s">
        <v>143</v>
      </c>
      <c r="G28" s="43">
        <f t="shared" si="0"/>
        <v>146000</v>
      </c>
      <c r="H28" s="43">
        <v>146000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68.25" customHeight="1">
      <c r="A29" s="28" t="s">
        <v>43</v>
      </c>
      <c r="B29" s="28">
        <v>5011</v>
      </c>
      <c r="C29" s="30" t="s">
        <v>7</v>
      </c>
      <c r="D29" s="73" t="s">
        <v>8</v>
      </c>
      <c r="E29" s="44" t="s">
        <v>108</v>
      </c>
      <c r="F29" s="42" t="s">
        <v>144</v>
      </c>
      <c r="G29" s="43">
        <f t="shared" si="0"/>
        <v>995000</v>
      </c>
      <c r="H29" s="43">
        <f>1185000-190000</f>
        <v>995000</v>
      </c>
      <c r="I29" s="43">
        <v>0</v>
      </c>
      <c r="J29" s="40">
        <v>0</v>
      </c>
      <c r="K29" s="2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2.75" customHeight="1">
      <c r="A30" s="28" t="s">
        <v>44</v>
      </c>
      <c r="B30" s="28">
        <v>5012</v>
      </c>
      <c r="C30" s="30" t="s">
        <v>7</v>
      </c>
      <c r="D30" s="73" t="s">
        <v>62</v>
      </c>
      <c r="E30" s="44" t="s">
        <v>108</v>
      </c>
      <c r="F30" s="42" t="s">
        <v>144</v>
      </c>
      <c r="G30" s="43">
        <f t="shared" si="0"/>
        <v>309600</v>
      </c>
      <c r="H30" s="43">
        <v>309600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98.25" customHeight="1">
      <c r="A31" s="28" t="s">
        <v>119</v>
      </c>
      <c r="B31" s="28">
        <v>6011</v>
      </c>
      <c r="C31" s="30" t="s">
        <v>120</v>
      </c>
      <c r="D31" s="73" t="s">
        <v>122</v>
      </c>
      <c r="E31" s="73" t="s">
        <v>121</v>
      </c>
      <c r="F31" s="42" t="s">
        <v>145</v>
      </c>
      <c r="G31" s="43">
        <f t="shared" si="0"/>
        <v>250000</v>
      </c>
      <c r="H31" s="43">
        <v>250000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7" customFormat="1" ht="74.25" customHeight="1">
      <c r="A32" s="28" t="s">
        <v>119</v>
      </c>
      <c r="B32" s="28">
        <v>6011</v>
      </c>
      <c r="C32" s="30" t="s">
        <v>120</v>
      </c>
      <c r="D32" s="29" t="s">
        <v>46</v>
      </c>
      <c r="E32" s="39" t="s">
        <v>165</v>
      </c>
      <c r="F32" s="39" t="s">
        <v>166</v>
      </c>
      <c r="G32" s="43">
        <f>H32+I32</f>
        <v>147228</v>
      </c>
      <c r="H32" s="43">
        <f>3902+143326</f>
        <v>147228</v>
      </c>
      <c r="I32" s="43">
        <v>0</v>
      </c>
      <c r="J32" s="40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3" customFormat="1" ht="86.25" customHeight="1">
      <c r="A33" s="89" t="s">
        <v>160</v>
      </c>
      <c r="B33" s="89" t="s">
        <v>161</v>
      </c>
      <c r="C33" s="90" t="s">
        <v>9</v>
      </c>
      <c r="D33" s="91" t="s">
        <v>162</v>
      </c>
      <c r="E33" s="46" t="s">
        <v>155</v>
      </c>
      <c r="F33" s="46" t="s">
        <v>156</v>
      </c>
      <c r="G33" s="43">
        <f t="shared" si="0"/>
        <v>435312</v>
      </c>
      <c r="H33" s="43">
        <v>0</v>
      </c>
      <c r="I33" s="43">
        <v>435312</v>
      </c>
      <c r="J33" s="40">
        <v>435312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89" t="s">
        <v>157</v>
      </c>
      <c r="B34" s="89" t="s">
        <v>158</v>
      </c>
      <c r="C34" s="90" t="s">
        <v>9</v>
      </c>
      <c r="D34" s="91" t="s">
        <v>159</v>
      </c>
      <c r="E34" s="39" t="s">
        <v>151</v>
      </c>
      <c r="F34" s="39" t="s">
        <v>152</v>
      </c>
      <c r="G34" s="43">
        <f t="shared" si="0"/>
        <v>26600</v>
      </c>
      <c r="H34" s="43">
        <v>0</v>
      </c>
      <c r="I34" s="43">
        <v>26600</v>
      </c>
      <c r="J34" s="40">
        <v>26600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28" t="s">
        <v>206</v>
      </c>
      <c r="B35" s="28">
        <v>6017</v>
      </c>
      <c r="C35" s="30" t="s">
        <v>9</v>
      </c>
      <c r="D35" s="73" t="s">
        <v>122</v>
      </c>
      <c r="E35" s="73" t="s">
        <v>121</v>
      </c>
      <c r="F35" s="42" t="s">
        <v>145</v>
      </c>
      <c r="G35" s="43">
        <f>H35+I35</f>
        <v>174268</v>
      </c>
      <c r="H35" s="43">
        <v>0</v>
      </c>
      <c r="I35" s="43">
        <f>361267-186999</f>
        <v>174268</v>
      </c>
      <c r="J35" s="40">
        <f>361267-186999</f>
        <v>174268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0.75" customHeight="1">
      <c r="A36" s="28" t="s">
        <v>206</v>
      </c>
      <c r="B36" s="28">
        <v>6017</v>
      </c>
      <c r="C36" s="30" t="s">
        <v>9</v>
      </c>
      <c r="D36" s="73" t="s">
        <v>122</v>
      </c>
      <c r="E36" s="116" t="s">
        <v>171</v>
      </c>
      <c r="F36" s="42" t="s">
        <v>227</v>
      </c>
      <c r="G36" s="43">
        <f>H36+I36</f>
        <v>300000</v>
      </c>
      <c r="H36" s="43">
        <f>300000</f>
        <v>300000</v>
      </c>
      <c r="I36" s="43">
        <v>0</v>
      </c>
      <c r="J36" s="40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85.5" customHeight="1">
      <c r="A37" s="28" t="s">
        <v>206</v>
      </c>
      <c r="B37" s="28">
        <v>6017</v>
      </c>
      <c r="C37" s="30" t="s">
        <v>9</v>
      </c>
      <c r="D37" s="73" t="s">
        <v>122</v>
      </c>
      <c r="E37" s="39" t="s">
        <v>165</v>
      </c>
      <c r="F37" s="39" t="s">
        <v>166</v>
      </c>
      <c r="G37" s="43">
        <f>H37+I37</f>
        <v>68293</v>
      </c>
      <c r="H37" s="43">
        <f>25864+42429</f>
        <v>68293</v>
      </c>
      <c r="I37" s="43">
        <v>0</v>
      </c>
      <c r="J37" s="40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206</v>
      </c>
      <c r="B38" s="28">
        <v>6017</v>
      </c>
      <c r="C38" s="30" t="s">
        <v>9</v>
      </c>
      <c r="D38" s="73" t="s">
        <v>122</v>
      </c>
      <c r="E38" s="39" t="s">
        <v>241</v>
      </c>
      <c r="F38" s="39" t="s">
        <v>242</v>
      </c>
      <c r="G38" s="43">
        <f>H38+I38</f>
        <v>795891</v>
      </c>
      <c r="H38" s="43">
        <v>795891</v>
      </c>
      <c r="I38" s="43">
        <v>0</v>
      </c>
      <c r="J38" s="40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28" t="s">
        <v>45</v>
      </c>
      <c r="B39" s="28">
        <v>6030</v>
      </c>
      <c r="C39" s="30" t="s">
        <v>9</v>
      </c>
      <c r="D39" s="29" t="s">
        <v>46</v>
      </c>
      <c r="E39" s="42" t="s">
        <v>105</v>
      </c>
      <c r="F39" s="42" t="s">
        <v>146</v>
      </c>
      <c r="G39" s="43">
        <v>44472107</v>
      </c>
      <c r="H39" s="43">
        <v>44412336</v>
      </c>
      <c r="I39" s="43">
        <f>659771-600000</f>
        <v>59771</v>
      </c>
      <c r="J39" s="40">
        <f>659771-600000</f>
        <v>59771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28" t="s">
        <v>45</v>
      </c>
      <c r="B40" s="28">
        <v>6030</v>
      </c>
      <c r="C40" s="30" t="s">
        <v>9</v>
      </c>
      <c r="D40" s="29" t="s">
        <v>46</v>
      </c>
      <c r="E40" s="39" t="s">
        <v>163</v>
      </c>
      <c r="F40" s="39" t="s">
        <v>228</v>
      </c>
      <c r="G40" s="43">
        <f t="shared" si="0"/>
        <v>457569</v>
      </c>
      <c r="H40" s="43">
        <v>457569</v>
      </c>
      <c r="I40" s="43">
        <v>0</v>
      </c>
      <c r="J40" s="40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28" t="s">
        <v>47</v>
      </c>
      <c r="B41" s="28">
        <v>7130</v>
      </c>
      <c r="C41" s="30" t="s">
        <v>10</v>
      </c>
      <c r="D41" s="29" t="s">
        <v>48</v>
      </c>
      <c r="E41" s="42" t="s">
        <v>106</v>
      </c>
      <c r="F41" s="42" t="s">
        <v>147</v>
      </c>
      <c r="G41" s="43">
        <f t="shared" si="0"/>
        <v>170000</v>
      </c>
      <c r="H41" s="43">
        <v>170000</v>
      </c>
      <c r="I41" s="43">
        <v>0</v>
      </c>
      <c r="J41" s="40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89" t="s">
        <v>167</v>
      </c>
      <c r="B42" s="89" t="s">
        <v>168</v>
      </c>
      <c r="C42" s="90" t="s">
        <v>169</v>
      </c>
      <c r="D42" s="91" t="s">
        <v>170</v>
      </c>
      <c r="E42" s="39" t="s">
        <v>153</v>
      </c>
      <c r="F42" s="39" t="s">
        <v>154</v>
      </c>
      <c r="G42" s="43">
        <f t="shared" si="0"/>
        <v>1500000</v>
      </c>
      <c r="H42" s="43"/>
      <c r="I42" s="43">
        <f>1500000-300000+300000</f>
        <v>1500000</v>
      </c>
      <c r="J42" s="40">
        <f>1500000-300000+300000</f>
        <v>1500000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28">
        <v>217413</v>
      </c>
      <c r="B43" s="28">
        <v>7413</v>
      </c>
      <c r="C43" s="47" t="s">
        <v>85</v>
      </c>
      <c r="D43" s="29" t="s">
        <v>49</v>
      </c>
      <c r="E43" s="42" t="s">
        <v>123</v>
      </c>
      <c r="F43" s="42" t="s">
        <v>150</v>
      </c>
      <c r="G43" s="43">
        <f t="shared" si="0"/>
        <v>2800707</v>
      </c>
      <c r="H43" s="43">
        <v>2800707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7" t="s">
        <v>72</v>
      </c>
      <c r="B44" s="28">
        <v>7461</v>
      </c>
      <c r="C44" s="47" t="s">
        <v>86</v>
      </c>
      <c r="D44" s="30" t="s">
        <v>50</v>
      </c>
      <c r="E44" s="42" t="s">
        <v>105</v>
      </c>
      <c r="F44" s="42" t="s">
        <v>146</v>
      </c>
      <c r="G44" s="43">
        <v>14158969</v>
      </c>
      <c r="H44" s="43">
        <v>14158969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7" t="s">
        <v>127</v>
      </c>
      <c r="B45" s="28">
        <v>7610</v>
      </c>
      <c r="C45" s="47" t="s">
        <v>124</v>
      </c>
      <c r="D45" s="30" t="s">
        <v>125</v>
      </c>
      <c r="E45" s="42" t="s">
        <v>126</v>
      </c>
      <c r="F45" s="42" t="s">
        <v>148</v>
      </c>
      <c r="G45" s="43">
        <f t="shared" si="0"/>
        <v>120000</v>
      </c>
      <c r="H45" s="43">
        <v>120000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89" t="s">
        <v>173</v>
      </c>
      <c r="B46" s="89" t="s">
        <v>174</v>
      </c>
      <c r="C46" s="90" t="s">
        <v>75</v>
      </c>
      <c r="D46" s="91" t="s">
        <v>175</v>
      </c>
      <c r="E46" s="46" t="s">
        <v>171</v>
      </c>
      <c r="F46" s="46" t="s">
        <v>172</v>
      </c>
      <c r="G46" s="43">
        <f t="shared" si="0"/>
        <v>1830499</v>
      </c>
      <c r="H46" s="43">
        <v>0</v>
      </c>
      <c r="I46" s="43">
        <v>1830499</v>
      </c>
      <c r="J46" s="40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89" t="s">
        <v>177</v>
      </c>
      <c r="B47" s="89" t="s">
        <v>178</v>
      </c>
      <c r="C47" s="90" t="s">
        <v>75</v>
      </c>
      <c r="D47" s="91" t="s">
        <v>229</v>
      </c>
      <c r="E47" s="39" t="s">
        <v>176</v>
      </c>
      <c r="F47" s="39" t="s">
        <v>230</v>
      </c>
      <c r="G47" s="43">
        <f t="shared" si="0"/>
        <v>254785</v>
      </c>
      <c r="H47" s="43">
        <v>0</v>
      </c>
      <c r="I47" s="43">
        <v>254785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7" t="s">
        <v>73</v>
      </c>
      <c r="B48" s="28">
        <v>7693</v>
      </c>
      <c r="C48" s="47" t="s">
        <v>75</v>
      </c>
      <c r="D48" s="29" t="s">
        <v>51</v>
      </c>
      <c r="E48" s="42" t="s">
        <v>115</v>
      </c>
      <c r="F48" s="42" t="s">
        <v>116</v>
      </c>
      <c r="G48" s="43">
        <f t="shared" si="0"/>
        <v>1237865</v>
      </c>
      <c r="H48" s="43">
        <v>1237865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7" t="s">
        <v>74</v>
      </c>
      <c r="B49" s="28">
        <v>8110</v>
      </c>
      <c r="C49" s="47" t="s">
        <v>87</v>
      </c>
      <c r="D49" s="29" t="s">
        <v>52</v>
      </c>
      <c r="E49" s="42" t="s">
        <v>107</v>
      </c>
      <c r="F49" s="42" t="s">
        <v>137</v>
      </c>
      <c r="G49" s="43">
        <f t="shared" si="0"/>
        <v>660000</v>
      </c>
      <c r="H49" s="43">
        <f>160000-100000+500000</f>
        <v>560000</v>
      </c>
      <c r="I49" s="43">
        <f>100000</f>
        <v>100000</v>
      </c>
      <c r="J49" s="40">
        <f>100000</f>
        <v>100000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89" t="s">
        <v>207</v>
      </c>
      <c r="B50" s="89" t="s">
        <v>208</v>
      </c>
      <c r="C50" s="90" t="s">
        <v>209</v>
      </c>
      <c r="D50" s="90" t="s">
        <v>210</v>
      </c>
      <c r="E50" s="39" t="s">
        <v>211</v>
      </c>
      <c r="F50" s="39" t="s">
        <v>225</v>
      </c>
      <c r="G50" s="43">
        <v>35243670</v>
      </c>
      <c r="H50" s="43">
        <v>1700000</v>
      </c>
      <c r="I50" s="43">
        <v>33543670</v>
      </c>
      <c r="J50" s="40">
        <v>33543670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89" t="s">
        <v>179</v>
      </c>
      <c r="B51" s="89" t="s">
        <v>180</v>
      </c>
      <c r="C51" s="90" t="s">
        <v>181</v>
      </c>
      <c r="D51" s="91" t="s">
        <v>182</v>
      </c>
      <c r="E51" s="39" t="s">
        <v>226</v>
      </c>
      <c r="F51" s="39" t="s">
        <v>230</v>
      </c>
      <c r="G51" s="43">
        <f t="shared" si="0"/>
        <v>216415</v>
      </c>
      <c r="H51" s="43">
        <v>0</v>
      </c>
      <c r="I51" s="43">
        <f>52915+163500</f>
        <v>216415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07" t="s">
        <v>212</v>
      </c>
      <c r="B52" s="107" t="s">
        <v>213</v>
      </c>
      <c r="C52" s="108" t="s">
        <v>35</v>
      </c>
      <c r="D52" s="109" t="s">
        <v>214</v>
      </c>
      <c r="E52" s="39" t="s">
        <v>224</v>
      </c>
      <c r="F52" s="39" t="s">
        <v>228</v>
      </c>
      <c r="G52" s="43">
        <f t="shared" si="0"/>
        <v>340000</v>
      </c>
      <c r="H52" s="43">
        <f>260000+80000</f>
        <v>340000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07" t="s">
        <v>212</v>
      </c>
      <c r="B53" s="107" t="s">
        <v>213</v>
      </c>
      <c r="C53" s="108" t="s">
        <v>35</v>
      </c>
      <c r="D53" s="109" t="s">
        <v>214</v>
      </c>
      <c r="E53" s="39" t="s">
        <v>215</v>
      </c>
      <c r="F53" s="39" t="s">
        <v>216</v>
      </c>
      <c r="G53" s="43">
        <f t="shared" si="0"/>
        <v>4100</v>
      </c>
      <c r="H53" s="43">
        <v>4100</v>
      </c>
      <c r="I53" s="43">
        <v>0</v>
      </c>
      <c r="J53" s="40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92.25" customHeight="1">
      <c r="A54" s="107" t="s">
        <v>212</v>
      </c>
      <c r="B54" s="107" t="s">
        <v>213</v>
      </c>
      <c r="C54" s="108" t="s">
        <v>35</v>
      </c>
      <c r="D54" s="109" t="s">
        <v>214</v>
      </c>
      <c r="E54" s="42" t="s">
        <v>107</v>
      </c>
      <c r="F54" s="42" t="s">
        <v>137</v>
      </c>
      <c r="G54" s="43">
        <f t="shared" si="0"/>
        <v>8200</v>
      </c>
      <c r="H54" s="43">
        <f>48200-40000</f>
        <v>8200</v>
      </c>
      <c r="I54" s="43">
        <v>0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26">
      <c r="A55" s="107" t="s">
        <v>212</v>
      </c>
      <c r="B55" s="107" t="s">
        <v>213</v>
      </c>
      <c r="C55" s="108" t="s">
        <v>35</v>
      </c>
      <c r="D55" s="109" t="s">
        <v>214</v>
      </c>
      <c r="E55" s="39" t="s">
        <v>231</v>
      </c>
      <c r="F55" s="39" t="s">
        <v>232</v>
      </c>
      <c r="G55" s="43">
        <f t="shared" si="0"/>
        <v>83920</v>
      </c>
      <c r="H55" s="43">
        <f>43920+40000</f>
        <v>83920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94.5">
      <c r="A56" s="107" t="s">
        <v>212</v>
      </c>
      <c r="B56" s="107" t="s">
        <v>213</v>
      </c>
      <c r="C56" s="108" t="s">
        <v>35</v>
      </c>
      <c r="D56" s="109" t="s">
        <v>214</v>
      </c>
      <c r="E56" s="39" t="s">
        <v>236</v>
      </c>
      <c r="F56" s="39" t="s">
        <v>237</v>
      </c>
      <c r="G56" s="43">
        <v>57000</v>
      </c>
      <c r="H56" s="43">
        <v>27000</v>
      </c>
      <c r="I56" s="43">
        <v>30000</v>
      </c>
      <c r="J56" s="40">
        <v>30000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27.75" customHeight="1">
      <c r="A57" s="48"/>
      <c r="B57" s="49"/>
      <c r="C57" s="49"/>
      <c r="D57" s="50" t="s">
        <v>1</v>
      </c>
      <c r="E57" s="39"/>
      <c r="F57" s="39"/>
      <c r="G57" s="92">
        <f>H57+I57</f>
        <v>132166832</v>
      </c>
      <c r="H57" s="35">
        <f>SUM(H19:H56)</f>
        <v>93965612</v>
      </c>
      <c r="I57" s="35">
        <f>SUM(I19:I56)</f>
        <v>38201220</v>
      </c>
      <c r="J57" s="35">
        <f>SUM(J19:J56)</f>
        <v>37700120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47.25">
      <c r="A58" s="48" t="s">
        <v>53</v>
      </c>
      <c r="B58" s="49"/>
      <c r="C58" s="49"/>
      <c r="D58" s="50" t="s">
        <v>90</v>
      </c>
      <c r="E58" s="39"/>
      <c r="F58" s="39"/>
      <c r="G58" s="35">
        <f>G59</f>
        <v>726842</v>
      </c>
      <c r="H58" s="35">
        <f>H59</f>
        <v>726842</v>
      </c>
      <c r="I58" s="35">
        <f>I59</f>
        <v>0</v>
      </c>
      <c r="J58" s="35">
        <f>J59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47.25">
      <c r="A59" s="36" t="s">
        <v>54</v>
      </c>
      <c r="B59" s="37"/>
      <c r="C59" s="37"/>
      <c r="D59" s="41" t="s">
        <v>91</v>
      </c>
      <c r="E59" s="42"/>
      <c r="F59" s="42"/>
      <c r="G59" s="43">
        <f>SUM(G60:G61)</f>
        <v>726842</v>
      </c>
      <c r="H59" s="43">
        <f>SUM(H60:H61)</f>
        <v>726842</v>
      </c>
      <c r="I59" s="43">
        <f>SUM(I60:I61)</f>
        <v>0</v>
      </c>
      <c r="J59" s="40">
        <f>SUM(J60:J61)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3">
      <c r="A60" s="89" t="s">
        <v>185</v>
      </c>
      <c r="B60" s="89" t="s">
        <v>186</v>
      </c>
      <c r="C60" s="90" t="s">
        <v>187</v>
      </c>
      <c r="D60" s="91" t="s">
        <v>188</v>
      </c>
      <c r="E60" s="39" t="s">
        <v>183</v>
      </c>
      <c r="F60" s="39" t="s">
        <v>184</v>
      </c>
      <c r="G60" s="45">
        <f>H60+I60</f>
        <v>646842</v>
      </c>
      <c r="H60" s="43">
        <v>646842</v>
      </c>
      <c r="I60" s="43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9" customHeight="1">
      <c r="A61" s="89" t="s">
        <v>189</v>
      </c>
      <c r="B61" s="89" t="s">
        <v>190</v>
      </c>
      <c r="C61" s="90" t="s">
        <v>191</v>
      </c>
      <c r="D61" s="91" t="s">
        <v>192</v>
      </c>
      <c r="E61" s="39" t="s">
        <v>183</v>
      </c>
      <c r="F61" s="39" t="s">
        <v>184</v>
      </c>
      <c r="G61" s="45">
        <f>H61+I61</f>
        <v>80000</v>
      </c>
      <c r="H61" s="43">
        <v>80000</v>
      </c>
      <c r="I61" s="43">
        <v>0</v>
      </c>
      <c r="J61" s="40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8" customHeight="1">
      <c r="A62" s="48"/>
      <c r="B62" s="49"/>
      <c r="C62" s="49"/>
      <c r="D62" s="50" t="s">
        <v>1</v>
      </c>
      <c r="E62" s="39"/>
      <c r="F62" s="39"/>
      <c r="G62" s="35">
        <f>SUM(G60:G61)</f>
        <v>726842</v>
      </c>
      <c r="H62" s="35">
        <f>SUM(H60:H61)</f>
        <v>726842</v>
      </c>
      <c r="I62" s="35">
        <f>SUM(I60:I61)</f>
        <v>0</v>
      </c>
      <c r="J62" s="35">
        <f>SUM(J60:J61)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26" t="s">
        <v>19</v>
      </c>
      <c r="B63" s="26"/>
      <c r="C63" s="27"/>
      <c r="D63" s="52" t="s">
        <v>92</v>
      </c>
      <c r="E63" s="22"/>
      <c r="F63" s="22"/>
      <c r="G63" s="35">
        <f aca="true" t="shared" si="1" ref="G63:G76">H63+I63</f>
        <v>6377914</v>
      </c>
      <c r="H63" s="35">
        <f>SUM(H64)</f>
        <v>6377914</v>
      </c>
      <c r="I63" s="35">
        <f>SUM(I64)</f>
        <v>0</v>
      </c>
      <c r="J63" s="35">
        <f>SUM(J64)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3">
      <c r="A64" s="28" t="s">
        <v>20</v>
      </c>
      <c r="B64" s="28"/>
      <c r="C64" s="29"/>
      <c r="D64" s="30" t="s">
        <v>93</v>
      </c>
      <c r="E64" s="39"/>
      <c r="F64" s="39"/>
      <c r="G64" s="40">
        <f t="shared" si="1"/>
        <v>6377914</v>
      </c>
      <c r="H64" s="40">
        <f>SUM(H65:H76)</f>
        <v>6377914</v>
      </c>
      <c r="I64" s="40">
        <f>SUM(I65:I76)</f>
        <v>0</v>
      </c>
      <c r="J64" s="40">
        <f>SUM(J65:J76)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10" customFormat="1" ht="80.25" customHeight="1">
      <c r="A65" s="53" t="s">
        <v>25</v>
      </c>
      <c r="B65" s="53" t="s">
        <v>26</v>
      </c>
      <c r="C65" s="54" t="s">
        <v>14</v>
      </c>
      <c r="D65" s="54" t="s">
        <v>27</v>
      </c>
      <c r="E65" s="46" t="s">
        <v>98</v>
      </c>
      <c r="F65" s="44" t="s">
        <v>140</v>
      </c>
      <c r="G65" s="40">
        <f t="shared" si="1"/>
        <v>59961</v>
      </c>
      <c r="H65" s="40">
        <v>59961</v>
      </c>
      <c r="I65" s="43">
        <v>0</v>
      </c>
      <c r="J65" s="40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6" customFormat="1" ht="87.75" customHeight="1">
      <c r="A66" s="53" t="s">
        <v>28</v>
      </c>
      <c r="B66" s="53">
        <v>3032</v>
      </c>
      <c r="C66" s="54" t="s">
        <v>15</v>
      </c>
      <c r="D66" s="54" t="s">
        <v>29</v>
      </c>
      <c r="E66" s="46" t="s">
        <v>98</v>
      </c>
      <c r="F66" s="44" t="s">
        <v>138</v>
      </c>
      <c r="G66" s="40">
        <f t="shared" si="1"/>
        <v>32760</v>
      </c>
      <c r="H66" s="43">
        <v>32760</v>
      </c>
      <c r="I66" s="43">
        <v>0</v>
      </c>
      <c r="J66" s="40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4.75" customHeight="1">
      <c r="A67" s="53" t="s">
        <v>30</v>
      </c>
      <c r="B67" s="53" t="s">
        <v>31</v>
      </c>
      <c r="C67" s="54" t="s">
        <v>15</v>
      </c>
      <c r="D67" s="54" t="s">
        <v>16</v>
      </c>
      <c r="E67" s="46" t="s">
        <v>98</v>
      </c>
      <c r="F67" s="44" t="s">
        <v>138</v>
      </c>
      <c r="G67" s="40">
        <f t="shared" si="1"/>
        <v>234279</v>
      </c>
      <c r="H67" s="40">
        <f>270279-36000</f>
        <v>234279</v>
      </c>
      <c r="I67" s="43">
        <v>0</v>
      </c>
      <c r="J67" s="40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4.75" customHeight="1">
      <c r="A68" s="28" t="s">
        <v>110</v>
      </c>
      <c r="B68" s="28" t="s">
        <v>111</v>
      </c>
      <c r="C68" s="74" t="s">
        <v>15</v>
      </c>
      <c r="D68" s="74" t="s">
        <v>112</v>
      </c>
      <c r="E68" s="46" t="s">
        <v>98</v>
      </c>
      <c r="F68" s="44" t="s">
        <v>138</v>
      </c>
      <c r="G68" s="40">
        <f t="shared" si="1"/>
        <v>87205</v>
      </c>
      <c r="H68" s="40">
        <f>51205+36000</f>
        <v>87205</v>
      </c>
      <c r="I68" s="43">
        <v>0</v>
      </c>
      <c r="J68" s="40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89.25" customHeight="1">
      <c r="A69" s="53" t="s">
        <v>70</v>
      </c>
      <c r="B69" s="53">
        <v>3123</v>
      </c>
      <c r="C69" s="55">
        <v>1040</v>
      </c>
      <c r="D69" s="56" t="s">
        <v>71</v>
      </c>
      <c r="E69" s="46" t="s">
        <v>98</v>
      </c>
      <c r="F69" s="44" t="s">
        <v>138</v>
      </c>
      <c r="G69" s="40">
        <f t="shared" si="1"/>
        <v>7150</v>
      </c>
      <c r="H69" s="40">
        <v>7150</v>
      </c>
      <c r="I69" s="40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94.5">
      <c r="A70" s="28" t="s">
        <v>21</v>
      </c>
      <c r="B70" s="28">
        <v>3160</v>
      </c>
      <c r="C70" s="30" t="s">
        <v>13</v>
      </c>
      <c r="D70" s="30" t="s">
        <v>22</v>
      </c>
      <c r="E70" s="46" t="s">
        <v>98</v>
      </c>
      <c r="F70" s="44" t="s">
        <v>138</v>
      </c>
      <c r="G70" s="40">
        <f t="shared" si="1"/>
        <v>600230</v>
      </c>
      <c r="H70" s="40">
        <v>600230</v>
      </c>
      <c r="I70" s="40">
        <v>0</v>
      </c>
      <c r="J70" s="40">
        <v>0</v>
      </c>
      <c r="K70" s="4"/>
      <c r="L70" s="7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26">
      <c r="A71" s="28" t="s">
        <v>61</v>
      </c>
      <c r="B71" s="28">
        <v>3180</v>
      </c>
      <c r="C71" s="30" t="s">
        <v>12</v>
      </c>
      <c r="D71" s="30" t="s">
        <v>23</v>
      </c>
      <c r="E71" s="46" t="s">
        <v>98</v>
      </c>
      <c r="F71" s="44" t="s">
        <v>138</v>
      </c>
      <c r="G71" s="40">
        <f t="shared" si="1"/>
        <v>602465</v>
      </c>
      <c r="H71" s="40">
        <v>602465</v>
      </c>
      <c r="I71" s="40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126">
      <c r="A72" s="28" t="s">
        <v>61</v>
      </c>
      <c r="B72" s="28">
        <v>3180</v>
      </c>
      <c r="C72" s="57">
        <v>1060</v>
      </c>
      <c r="D72" s="29" t="s">
        <v>24</v>
      </c>
      <c r="E72" s="44" t="s">
        <v>99</v>
      </c>
      <c r="F72" s="44" t="s">
        <v>139</v>
      </c>
      <c r="G72" s="40">
        <f t="shared" si="1"/>
        <v>66528</v>
      </c>
      <c r="H72" s="40">
        <v>66528</v>
      </c>
      <c r="I72" s="40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78.75">
      <c r="A73" s="28" t="s">
        <v>60</v>
      </c>
      <c r="B73" s="28">
        <v>3192</v>
      </c>
      <c r="C73" s="30" t="s">
        <v>14</v>
      </c>
      <c r="D73" s="29" t="s">
        <v>24</v>
      </c>
      <c r="E73" s="46" t="s">
        <v>98</v>
      </c>
      <c r="F73" s="44" t="s">
        <v>138</v>
      </c>
      <c r="G73" s="40">
        <f t="shared" si="1"/>
        <v>150564</v>
      </c>
      <c r="H73" s="40">
        <v>150564</v>
      </c>
      <c r="I73" s="43">
        <v>0</v>
      </c>
      <c r="J73" s="40"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14" customFormat="1" ht="149.25" customHeight="1">
      <c r="A74" s="53" t="s">
        <v>238</v>
      </c>
      <c r="B74" s="119" t="s">
        <v>239</v>
      </c>
      <c r="C74" s="120" t="s">
        <v>15</v>
      </c>
      <c r="D74" s="120" t="s">
        <v>240</v>
      </c>
      <c r="E74" s="46" t="s">
        <v>98</v>
      </c>
      <c r="F74" s="44" t="s">
        <v>138</v>
      </c>
      <c r="G74" s="40">
        <f>H74+I74</f>
        <v>123536</v>
      </c>
      <c r="H74" s="60">
        <f>36036+87500</f>
        <v>123536</v>
      </c>
      <c r="I74" s="66">
        <v>0</v>
      </c>
      <c r="J74" s="60">
        <v>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</row>
    <row r="75" spans="1:99" s="14" customFormat="1" ht="88.5" customHeight="1">
      <c r="A75" s="53" t="s">
        <v>57</v>
      </c>
      <c r="B75" s="53">
        <v>3242</v>
      </c>
      <c r="C75" s="58">
        <v>1090</v>
      </c>
      <c r="D75" s="29" t="s">
        <v>56</v>
      </c>
      <c r="E75" s="46" t="s">
        <v>98</v>
      </c>
      <c r="F75" s="44" t="s">
        <v>138</v>
      </c>
      <c r="G75" s="40">
        <f t="shared" si="1"/>
        <v>3882451</v>
      </c>
      <c r="H75" s="40">
        <f>4005987-36036-87500</f>
        <v>3882451</v>
      </c>
      <c r="I75" s="43">
        <v>0</v>
      </c>
      <c r="J75" s="40"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</row>
    <row r="76" spans="1:99" s="14" customFormat="1" ht="126">
      <c r="A76" s="53" t="s">
        <v>57</v>
      </c>
      <c r="B76" s="53">
        <v>3242</v>
      </c>
      <c r="C76" s="59">
        <v>1090</v>
      </c>
      <c r="D76" s="29" t="s">
        <v>56</v>
      </c>
      <c r="E76" s="44" t="s">
        <v>99</v>
      </c>
      <c r="F76" s="44" t="s">
        <v>139</v>
      </c>
      <c r="G76" s="40">
        <f t="shared" si="1"/>
        <v>530785</v>
      </c>
      <c r="H76" s="60">
        <v>530785</v>
      </c>
      <c r="I76" s="43">
        <v>0</v>
      </c>
      <c r="J76" s="60">
        <v>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4" customFormat="1" ht="78.75">
      <c r="A77" s="53" t="s">
        <v>57</v>
      </c>
      <c r="B77" s="53">
        <v>3242</v>
      </c>
      <c r="C77" s="59">
        <v>1090</v>
      </c>
      <c r="D77" s="90" t="s">
        <v>210</v>
      </c>
      <c r="E77" s="39" t="s">
        <v>211</v>
      </c>
      <c r="F77" s="39" t="s">
        <v>225</v>
      </c>
      <c r="G77" s="40">
        <f>H77+I77</f>
        <v>200000</v>
      </c>
      <c r="H77" s="60">
        <v>200000</v>
      </c>
      <c r="I77" s="66"/>
      <c r="J77" s="60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2" customFormat="1" ht="15.75" customHeight="1">
      <c r="A78" s="61"/>
      <c r="B78" s="62"/>
      <c r="C78" s="62"/>
      <c r="D78" s="50" t="s">
        <v>1</v>
      </c>
      <c r="E78" s="25"/>
      <c r="F78" s="25"/>
      <c r="G78" s="63">
        <f>SUM(G65:G77)</f>
        <v>6577914</v>
      </c>
      <c r="H78" s="63">
        <f>SUM(H65:H77)</f>
        <v>6577914</v>
      </c>
      <c r="I78" s="63">
        <f>SUM(I65:I77)</f>
        <v>0</v>
      </c>
      <c r="J78" s="63">
        <f>SUM(J65:J77)</f>
        <v>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5" customFormat="1" ht="57.75" customHeight="1" hidden="1">
      <c r="A79" s="26" t="s">
        <v>17</v>
      </c>
      <c r="B79" s="28"/>
      <c r="C79" s="29"/>
      <c r="D79" s="52" t="s">
        <v>94</v>
      </c>
      <c r="E79" s="64"/>
      <c r="F79" s="64"/>
      <c r="G79" s="65">
        <f>G80</f>
        <v>0</v>
      </c>
      <c r="H79" s="65">
        <f>H80</f>
        <v>0</v>
      </c>
      <c r="I79" s="65">
        <f>I80</f>
        <v>0</v>
      </c>
      <c r="J79" s="35">
        <f>J80</f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63" hidden="1">
      <c r="A80" s="28" t="s">
        <v>18</v>
      </c>
      <c r="B80" s="28"/>
      <c r="C80" s="29"/>
      <c r="D80" s="30" t="s">
        <v>95</v>
      </c>
      <c r="E80" s="42"/>
      <c r="F80" s="42"/>
      <c r="G80" s="43">
        <f>SUM(G81)</f>
        <v>0</v>
      </c>
      <c r="H80" s="43">
        <f>SUM(H81)</f>
        <v>0</v>
      </c>
      <c r="I80" s="43">
        <f>SUM(I81)</f>
        <v>0</v>
      </c>
      <c r="J80" s="40">
        <f>SUM(J81)</f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10.25" hidden="1">
      <c r="A81" s="28">
        <v>1013140</v>
      </c>
      <c r="B81" s="28" t="s">
        <v>42</v>
      </c>
      <c r="C81" s="29" t="s">
        <v>4</v>
      </c>
      <c r="D81" s="30" t="s">
        <v>5</v>
      </c>
      <c r="E81" s="42" t="s">
        <v>118</v>
      </c>
      <c r="F81" s="42" t="s">
        <v>136</v>
      </c>
      <c r="G81" s="43">
        <v>0</v>
      </c>
      <c r="H81" s="43">
        <v>0</v>
      </c>
      <c r="I81" s="43">
        <v>0</v>
      </c>
      <c r="J81" s="40"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15" customHeight="1" hidden="1">
      <c r="A82" s="67"/>
      <c r="B82" s="68"/>
      <c r="C82" s="68"/>
      <c r="D82" s="50" t="s">
        <v>1</v>
      </c>
      <c r="E82" s="69"/>
      <c r="F82" s="69"/>
      <c r="G82" s="63">
        <f>SUM(G79)</f>
        <v>0</v>
      </c>
      <c r="H82" s="63">
        <f>SUM(H79)</f>
        <v>0</v>
      </c>
      <c r="I82" s="63">
        <f>SUM(I79)</f>
        <v>0</v>
      </c>
      <c r="J82" s="63">
        <f>SUM(J79)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>
      <c r="A83" s="61" t="s">
        <v>59</v>
      </c>
      <c r="B83" s="68"/>
      <c r="C83" s="68"/>
      <c r="D83" s="50" t="s">
        <v>96</v>
      </c>
      <c r="E83" s="69"/>
      <c r="F83" s="69"/>
      <c r="G83" s="63">
        <f>G84</f>
        <v>1616520</v>
      </c>
      <c r="H83" s="63">
        <f>H84</f>
        <v>53400</v>
      </c>
      <c r="I83" s="63">
        <f>I84</f>
        <v>1563120</v>
      </c>
      <c r="J83" s="63">
        <f>J84</f>
        <v>1563120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78.75">
      <c r="A84" s="67" t="s">
        <v>58</v>
      </c>
      <c r="B84" s="68"/>
      <c r="C84" s="68"/>
      <c r="D84" s="41" t="s">
        <v>97</v>
      </c>
      <c r="E84" s="69"/>
      <c r="F84" s="69"/>
      <c r="G84" s="60">
        <f>SUM(G85:G89)</f>
        <v>1616520</v>
      </c>
      <c r="H84" s="60">
        <f>SUM(H85:H89)</f>
        <v>53400</v>
      </c>
      <c r="I84" s="60">
        <f>SUM(I85:I89)</f>
        <v>1563120</v>
      </c>
      <c r="J84" s="60">
        <f>SUM(J85:J89)</f>
        <v>1563120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94.5">
      <c r="A85" s="89" t="s">
        <v>194</v>
      </c>
      <c r="B85" s="89" t="s">
        <v>80</v>
      </c>
      <c r="C85" s="90" t="s">
        <v>81</v>
      </c>
      <c r="D85" s="91" t="s">
        <v>78</v>
      </c>
      <c r="E85" s="39" t="s">
        <v>114</v>
      </c>
      <c r="F85" s="39" t="s">
        <v>193</v>
      </c>
      <c r="G85" s="51">
        <f>SUM(H85+I85)</f>
        <v>32300</v>
      </c>
      <c r="H85" s="60">
        <v>0</v>
      </c>
      <c r="I85" s="66">
        <v>32300</v>
      </c>
      <c r="J85" s="60">
        <v>32300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63">
      <c r="A86" s="89" t="s">
        <v>196</v>
      </c>
      <c r="B86" s="89" t="s">
        <v>197</v>
      </c>
      <c r="C86" s="90" t="s">
        <v>9</v>
      </c>
      <c r="D86" s="91" t="s">
        <v>46</v>
      </c>
      <c r="E86" s="39" t="s">
        <v>105</v>
      </c>
      <c r="F86" s="39" t="s">
        <v>195</v>
      </c>
      <c r="G86" s="51">
        <f>SUM(H86+I86)</f>
        <v>48150</v>
      </c>
      <c r="H86" s="51">
        <v>48150</v>
      </c>
      <c r="I86" s="45">
        <v>0</v>
      </c>
      <c r="J86" s="51"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63">
      <c r="A87" s="89" t="s">
        <v>196</v>
      </c>
      <c r="B87" s="89" t="s">
        <v>197</v>
      </c>
      <c r="C87" s="90" t="s">
        <v>9</v>
      </c>
      <c r="D87" s="91" t="s">
        <v>46</v>
      </c>
      <c r="E87" s="39" t="s">
        <v>165</v>
      </c>
      <c r="F87" s="39" t="s">
        <v>166</v>
      </c>
      <c r="G87" s="51">
        <f>SUM(H87+I87)</f>
        <v>5250</v>
      </c>
      <c r="H87" s="51">
        <v>5250</v>
      </c>
      <c r="I87" s="45">
        <v>0</v>
      </c>
      <c r="J87" s="51"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89" t="s">
        <v>198</v>
      </c>
      <c r="B88" s="89" t="s">
        <v>199</v>
      </c>
      <c r="C88" s="90" t="s">
        <v>75</v>
      </c>
      <c r="D88" s="91" t="s">
        <v>200</v>
      </c>
      <c r="E88" s="39" t="s">
        <v>105</v>
      </c>
      <c r="F88" s="39" t="s">
        <v>195</v>
      </c>
      <c r="G88" s="51">
        <f>SUM(H88+I88)</f>
        <v>1065784</v>
      </c>
      <c r="H88" s="51">
        <v>0</v>
      </c>
      <c r="I88" s="45">
        <f>2733523+68466-1736205</f>
        <v>1065784</v>
      </c>
      <c r="J88" s="51">
        <f>2733523+68466-1736205</f>
        <v>1065784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78.75">
      <c r="A89" s="89" t="s">
        <v>201</v>
      </c>
      <c r="B89" s="89" t="s">
        <v>202</v>
      </c>
      <c r="C89" s="90" t="s">
        <v>86</v>
      </c>
      <c r="D89" s="91" t="s">
        <v>50</v>
      </c>
      <c r="E89" s="39" t="s">
        <v>105</v>
      </c>
      <c r="F89" s="39" t="s">
        <v>195</v>
      </c>
      <c r="G89" s="51">
        <f>SUM(H89+I89)</f>
        <v>465036</v>
      </c>
      <c r="H89" s="51">
        <v>0</v>
      </c>
      <c r="I89" s="45">
        <f>2292924-1827888</f>
        <v>465036</v>
      </c>
      <c r="J89" s="51">
        <f>2292924-1827888</f>
        <v>465036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15" customHeight="1">
      <c r="A90" s="67"/>
      <c r="B90" s="68"/>
      <c r="C90" s="68"/>
      <c r="D90" s="50" t="s">
        <v>1</v>
      </c>
      <c r="E90" s="69"/>
      <c r="F90" s="69"/>
      <c r="G90" s="35">
        <f>SUM(G85:G89)</f>
        <v>1616520</v>
      </c>
      <c r="H90" s="35">
        <f>SUM(H85:H89)</f>
        <v>53400</v>
      </c>
      <c r="I90" s="35">
        <f>SUM(I85:I89)</f>
        <v>1563120</v>
      </c>
      <c r="J90" s="35">
        <f>SUM(J85:J89)</f>
        <v>1563120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81" customFormat="1" ht="55.5" customHeight="1">
      <c r="A91" s="76" t="s">
        <v>128</v>
      </c>
      <c r="B91" s="77"/>
      <c r="C91" s="78"/>
      <c r="D91" s="79" t="s">
        <v>129</v>
      </c>
      <c r="E91" s="46"/>
      <c r="F91" s="46"/>
      <c r="G91" s="87">
        <f>SUM(G92)</f>
        <v>1000000</v>
      </c>
      <c r="H91" s="87">
        <f>SUM(H92)</f>
        <v>1000000</v>
      </c>
      <c r="I91" s="87">
        <f>SUM(I92)</f>
        <v>0</v>
      </c>
      <c r="J91" s="87">
        <f>SUM(J92)</f>
        <v>0</v>
      </c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</row>
    <row r="92" spans="1:99" s="81" customFormat="1" ht="47.25" customHeight="1">
      <c r="A92" s="82" t="s">
        <v>130</v>
      </c>
      <c r="B92" s="83"/>
      <c r="C92" s="84"/>
      <c r="D92" s="85" t="s">
        <v>131</v>
      </c>
      <c r="E92" s="46"/>
      <c r="F92" s="46"/>
      <c r="G92" s="88">
        <f>SUM(G93:G94)</f>
        <v>1000000</v>
      </c>
      <c r="H92" s="88">
        <f>SUM(H93:H94)</f>
        <v>1000000</v>
      </c>
      <c r="I92" s="88">
        <f>SUM(I93:I94)</f>
        <v>0</v>
      </c>
      <c r="J92" s="88">
        <f>SUM(J93:J94)</f>
        <v>0</v>
      </c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</row>
    <row r="93" spans="1:99" s="81" customFormat="1" ht="63">
      <c r="A93" s="82">
        <v>3118841</v>
      </c>
      <c r="B93" s="83">
        <v>8841</v>
      </c>
      <c r="C93" s="84"/>
      <c r="D93" s="86" t="s">
        <v>132</v>
      </c>
      <c r="E93" s="46" t="s">
        <v>134</v>
      </c>
      <c r="F93" s="46" t="s">
        <v>135</v>
      </c>
      <c r="G93" s="88">
        <f>SUM(H93+I93)</f>
        <v>2000000</v>
      </c>
      <c r="H93" s="51">
        <v>1000000</v>
      </c>
      <c r="I93" s="88">
        <v>1000000</v>
      </c>
      <c r="J93" s="88">
        <v>0</v>
      </c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</row>
    <row r="94" spans="1:99" s="81" customFormat="1" ht="78.75">
      <c r="A94" s="82">
        <v>3118842</v>
      </c>
      <c r="B94" s="83">
        <v>8842</v>
      </c>
      <c r="C94" s="84"/>
      <c r="D94" s="86" t="s">
        <v>133</v>
      </c>
      <c r="E94" s="46" t="s">
        <v>134</v>
      </c>
      <c r="F94" s="46" t="s">
        <v>135</v>
      </c>
      <c r="G94" s="88">
        <f>SUM(H94+I94)</f>
        <v>-1000000</v>
      </c>
      <c r="H94" s="51">
        <v>0</v>
      </c>
      <c r="I94" s="88">
        <v>-1000000</v>
      </c>
      <c r="J94" s="88">
        <v>0</v>
      </c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</row>
    <row r="95" spans="1:99" s="12" customFormat="1" ht="15.75">
      <c r="A95" s="26"/>
      <c r="B95" s="26"/>
      <c r="C95" s="52"/>
      <c r="D95" s="50" t="s">
        <v>1</v>
      </c>
      <c r="E95" s="70"/>
      <c r="F95" s="70"/>
      <c r="G95" s="35">
        <f>SUM(G93:G94)</f>
        <v>1000000</v>
      </c>
      <c r="H95" s="35">
        <f>SUM(H93:H94)</f>
        <v>1000000</v>
      </c>
      <c r="I95" s="35">
        <f>SUM(I93:I94)</f>
        <v>0</v>
      </c>
      <c r="J95" s="35">
        <f>SUM(J93:J94)</f>
        <v>0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</row>
    <row r="96" spans="1:99" s="17" customFormat="1" ht="27" customHeight="1">
      <c r="A96" s="39"/>
      <c r="B96" s="39"/>
      <c r="C96" s="39"/>
      <c r="D96" s="22" t="s">
        <v>2</v>
      </c>
      <c r="E96" s="39"/>
      <c r="F96" s="39"/>
      <c r="G96" s="35">
        <f>G57+G62+G78+G82+G90+G95</f>
        <v>142088108</v>
      </c>
      <c r="H96" s="35">
        <f>H57+H62+H78+H82+H90+H95</f>
        <v>102323768</v>
      </c>
      <c r="I96" s="35">
        <f>I57+I62+I78+I82+I90+I95</f>
        <v>39764340</v>
      </c>
      <c r="J96" s="35">
        <f>J57+J62+J78+J82+J90+J95</f>
        <v>39263240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</row>
    <row r="97" spans="1:99" s="17" customFormat="1" ht="27" customHeight="1">
      <c r="A97" s="104"/>
      <c r="B97" s="104"/>
      <c r="C97" s="104"/>
      <c r="D97" s="105"/>
      <c r="E97" s="104"/>
      <c r="F97" s="104"/>
      <c r="G97" s="106"/>
      <c r="H97" s="106"/>
      <c r="I97" s="106"/>
      <c r="J97" s="10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</row>
    <row r="98" spans="1:16" s="97" customFormat="1" ht="18.75">
      <c r="A98" s="93" t="s">
        <v>204</v>
      </c>
      <c r="B98" s="93"/>
      <c r="C98" s="93"/>
      <c r="D98" s="94"/>
      <c r="E98" s="94"/>
      <c r="F98" s="94"/>
      <c r="G98" s="94" t="s">
        <v>205</v>
      </c>
      <c r="H98" s="95"/>
      <c r="I98" s="94"/>
      <c r="J98" s="95"/>
      <c r="K98" s="96"/>
      <c r="L98" s="96"/>
      <c r="M98" s="96"/>
      <c r="N98" s="96"/>
      <c r="O98" s="96"/>
      <c r="P98" s="96"/>
    </row>
    <row r="99" spans="1:16" s="97" customFormat="1" ht="18.75">
      <c r="A99" s="94" t="s">
        <v>3</v>
      </c>
      <c r="B99" s="94"/>
      <c r="C99" s="94"/>
      <c r="D99" s="94"/>
      <c r="E99" s="94"/>
      <c r="F99" s="94"/>
      <c r="G99" s="94"/>
      <c r="H99" s="96"/>
      <c r="I99" s="94"/>
      <c r="J99" s="96"/>
      <c r="K99" s="96"/>
      <c r="L99" s="96"/>
      <c r="M99" s="96"/>
      <c r="N99" s="96"/>
      <c r="O99" s="96"/>
      <c r="P99" s="96"/>
    </row>
    <row r="100" spans="1:10" s="18" customFormat="1" ht="18">
      <c r="A100" s="98"/>
      <c r="B100" s="98"/>
      <c r="C100" s="98"/>
      <c r="D100" s="99"/>
      <c r="E100" s="100"/>
      <c r="F100" s="101"/>
      <c r="G100" s="102"/>
      <c r="H100" s="103"/>
      <c r="I100" s="102"/>
      <c r="J100" s="103"/>
    </row>
    <row r="101" spans="1:10" s="18" customFormat="1" ht="18.75">
      <c r="A101" s="114" t="s">
        <v>233</v>
      </c>
      <c r="B101" s="98"/>
      <c r="C101" s="98"/>
      <c r="D101" s="99"/>
      <c r="E101" s="100"/>
      <c r="F101" s="101"/>
      <c r="G101" s="102"/>
      <c r="H101" s="103"/>
      <c r="I101" s="102"/>
      <c r="J101" s="103"/>
    </row>
    <row r="102" spans="1:10" s="18" customFormat="1" ht="18.75">
      <c r="A102" s="114" t="s">
        <v>234</v>
      </c>
      <c r="B102" s="114"/>
      <c r="C102" s="114"/>
      <c r="D102" s="114"/>
      <c r="E102" s="117"/>
      <c r="F102" s="117"/>
      <c r="G102" s="117"/>
      <c r="H102" s="117"/>
      <c r="I102" s="117"/>
      <c r="J102" s="117"/>
    </row>
    <row r="103" spans="1:10" s="18" customFormat="1" ht="18.75">
      <c r="A103" s="114" t="s">
        <v>3</v>
      </c>
      <c r="B103" s="114"/>
      <c r="C103" s="114"/>
      <c r="D103" s="114"/>
      <c r="E103" s="117"/>
      <c r="F103" s="117"/>
      <c r="G103" s="117" t="s">
        <v>235</v>
      </c>
      <c r="H103" s="117"/>
      <c r="I103" s="117"/>
      <c r="J103" s="117"/>
    </row>
    <row r="104" spans="1:10" ht="15.75">
      <c r="A104" s="111"/>
      <c r="B104" s="111"/>
      <c r="C104" s="118"/>
      <c r="D104" s="118"/>
      <c r="E104" s="118"/>
      <c r="F104" s="118"/>
      <c r="G104" s="118"/>
      <c r="H104" s="118"/>
      <c r="I104" s="118"/>
      <c r="J104" s="118"/>
    </row>
    <row r="105" spans="8:10" ht="84" customHeight="1">
      <c r="H105" s="23"/>
      <c r="I105" s="23"/>
      <c r="J105" s="23"/>
    </row>
    <row r="106" spans="8:10" ht="101.25" customHeight="1">
      <c r="H106" s="23"/>
      <c r="I106" s="23"/>
      <c r="J106" s="23"/>
    </row>
    <row r="107" spans="8:10" ht="101.25" customHeight="1">
      <c r="H107" s="23"/>
      <c r="I107" s="23"/>
      <c r="J107" s="23"/>
    </row>
    <row r="108" spans="8:10" ht="79.5" customHeight="1">
      <c r="H108" s="23"/>
      <c r="I108" s="23"/>
      <c r="J108" s="23"/>
    </row>
    <row r="109" spans="8:10" ht="80.25" customHeight="1">
      <c r="H109" s="23"/>
      <c r="I109" s="23"/>
      <c r="J109" s="23"/>
    </row>
    <row r="110" spans="8:10" ht="12.75">
      <c r="H110" s="23"/>
      <c r="I110" s="23"/>
      <c r="J110" s="23"/>
    </row>
    <row r="111" spans="8:10" ht="79.5" customHeight="1">
      <c r="H111" s="23"/>
      <c r="I111" s="23"/>
      <c r="J111" s="23"/>
    </row>
    <row r="112" spans="8:10" ht="95.25" customHeight="1">
      <c r="H112" s="23"/>
      <c r="I112" s="23"/>
      <c r="J112" s="23"/>
    </row>
    <row r="113" spans="8:10" ht="77.25" customHeight="1">
      <c r="H113" s="23"/>
      <c r="I113" s="23"/>
      <c r="J113" s="23"/>
    </row>
    <row r="114" spans="8:10" ht="68.25" customHeight="1">
      <c r="H114" s="23"/>
      <c r="I114" s="23"/>
      <c r="J114" s="23"/>
    </row>
    <row r="115" spans="8:10" ht="72.75" customHeight="1">
      <c r="H115" s="23"/>
      <c r="I115" s="23"/>
      <c r="J115" s="23"/>
    </row>
    <row r="116" spans="8:10" ht="98.25" customHeight="1">
      <c r="H116" s="23"/>
      <c r="I116" s="23"/>
      <c r="J116" s="23"/>
    </row>
    <row r="117" spans="8:10" ht="81" customHeight="1">
      <c r="H117" s="23"/>
      <c r="I117" s="23"/>
      <c r="J117" s="23"/>
    </row>
  </sheetData>
  <sheetProtection/>
  <mergeCells count="16"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  <mergeCell ref="E14:E15"/>
    <mergeCell ref="A14:A15"/>
    <mergeCell ref="D14:D15"/>
    <mergeCell ref="F14:F15"/>
    <mergeCell ref="G14:G15"/>
    <mergeCell ref="C14:C15"/>
  </mergeCells>
  <printOptions/>
  <pageMargins left="0.65" right="0.35433070866141736" top="0.85" bottom="0.31496062992125984" header="0.15748031496062992" footer="0.275590551181102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Пользователь</cp:lastModifiedBy>
  <cp:lastPrinted>2022-08-22T14:44:07Z</cp:lastPrinted>
  <dcterms:created xsi:type="dcterms:W3CDTF">2008-01-03T14:25:14Z</dcterms:created>
  <dcterms:modified xsi:type="dcterms:W3CDTF">2022-09-01T12:58:03Z</dcterms:modified>
  <cp:category/>
  <cp:version/>
  <cp:contentType/>
  <cp:contentStatus/>
</cp:coreProperties>
</file>